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60" yWindow="1320" windowWidth="40000" windowHeight="2336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'Sheet1'!$G$1:$J$15</definedName>
  </definedNames>
  <calcPr fullCalcOnLoad="1"/>
</workbook>
</file>

<file path=xl/sharedStrings.xml><?xml version="1.0" encoding="utf-8"?>
<sst xmlns="http://schemas.openxmlformats.org/spreadsheetml/2006/main" count="92" uniqueCount="64">
  <si>
    <t>Molec. Wt.</t>
  </si>
  <si>
    <t>A</t>
  </si>
  <si>
    <t>B1</t>
  </si>
  <si>
    <t>C1</t>
  </si>
  <si>
    <t>B2</t>
  </si>
  <si>
    <t>C2</t>
  </si>
  <si>
    <t>B3</t>
  </si>
  <si>
    <t>C3</t>
  </si>
  <si>
    <t>FeO(T)</t>
  </si>
  <si>
    <t>B4</t>
  </si>
  <si>
    <t>C4</t>
  </si>
  <si>
    <t>MnO</t>
  </si>
  <si>
    <t>B5</t>
  </si>
  <si>
    <t>C5</t>
  </si>
  <si>
    <t>MgO</t>
  </si>
  <si>
    <t>B6</t>
  </si>
  <si>
    <t>C11</t>
  </si>
  <si>
    <t>CaO</t>
  </si>
  <si>
    <t>B7</t>
  </si>
  <si>
    <t>B11</t>
  </si>
  <si>
    <t>B12</t>
  </si>
  <si>
    <t>B13</t>
  </si>
  <si>
    <t>Total</t>
  </si>
  <si>
    <t>GFW.</t>
  </si>
  <si>
    <t>B</t>
  </si>
  <si>
    <t>C</t>
  </si>
  <si>
    <t xml:space="preserve"> </t>
  </si>
  <si>
    <t xml:space="preserve">     </t>
  </si>
  <si>
    <t>INPUT</t>
  </si>
  <si>
    <t>Constant</t>
  </si>
  <si>
    <t>Oxide</t>
  </si>
  <si>
    <t>Labels</t>
  </si>
  <si>
    <t>Normalize</t>
  </si>
  <si>
    <t xml:space="preserve">Mol. % </t>
  </si>
  <si>
    <t>MODEL COEFFICIENTS</t>
  </si>
  <si>
    <t>VFT EQ: log n (Pa s) = A + B/[T(K)-C]</t>
  </si>
  <si>
    <t>COMPUTED VALUES</t>
  </si>
  <si>
    <t>Predicted Model Values</t>
  </si>
  <si>
    <t>Values Set by User</t>
  </si>
  <si>
    <t>Computed Properties</t>
  </si>
  <si>
    <t>Fragility (m)</t>
  </si>
  <si>
    <t>Tg(K)</t>
  </si>
  <si>
    <t>C6</t>
  </si>
  <si>
    <t xml:space="preserve">Citation: Giordano D, Russell JK, &amp; Dingwell DB (2008) </t>
  </si>
  <si>
    <r>
      <t>SiO</t>
    </r>
    <r>
      <rPr>
        <vertAlign val="subscript"/>
        <sz val="12"/>
        <rFont val="Verdana"/>
        <family val="0"/>
      </rPr>
      <t>2</t>
    </r>
  </si>
  <si>
    <r>
      <t>TiO</t>
    </r>
    <r>
      <rPr>
        <vertAlign val="subscript"/>
        <sz val="12"/>
        <rFont val="Verdana"/>
        <family val="0"/>
      </rPr>
      <t>2</t>
    </r>
  </si>
  <si>
    <r>
      <t>Al</t>
    </r>
    <r>
      <rPr>
        <vertAlign val="subscript"/>
        <sz val="12"/>
        <rFont val="Verdana"/>
        <family val="0"/>
      </rPr>
      <t>2</t>
    </r>
    <r>
      <rPr>
        <sz val="12"/>
        <rFont val="Verdana"/>
        <family val="0"/>
      </rPr>
      <t>O</t>
    </r>
    <r>
      <rPr>
        <vertAlign val="subscript"/>
        <sz val="12"/>
        <rFont val="Verdana"/>
        <family val="0"/>
      </rPr>
      <t>3</t>
    </r>
  </si>
  <si>
    <r>
      <t>Na</t>
    </r>
    <r>
      <rPr>
        <vertAlign val="subscript"/>
        <sz val="12"/>
        <rFont val="Verdana"/>
        <family val="0"/>
      </rPr>
      <t>2</t>
    </r>
    <r>
      <rPr>
        <sz val="12"/>
        <rFont val="Verdana"/>
        <family val="0"/>
      </rPr>
      <t>O</t>
    </r>
  </si>
  <si>
    <r>
      <t>K</t>
    </r>
    <r>
      <rPr>
        <vertAlign val="subscript"/>
        <sz val="12"/>
        <rFont val="Verdana"/>
        <family val="0"/>
      </rPr>
      <t>2</t>
    </r>
    <r>
      <rPr>
        <sz val="12"/>
        <rFont val="Verdana"/>
        <family val="0"/>
      </rPr>
      <t>O</t>
    </r>
  </si>
  <si>
    <r>
      <t>P</t>
    </r>
    <r>
      <rPr>
        <vertAlign val="subscript"/>
        <sz val="12"/>
        <rFont val="Verdana"/>
        <family val="0"/>
      </rPr>
      <t>2</t>
    </r>
    <r>
      <rPr>
        <sz val="12"/>
        <rFont val="Verdana"/>
        <family val="0"/>
      </rPr>
      <t>O</t>
    </r>
    <r>
      <rPr>
        <vertAlign val="subscript"/>
        <sz val="12"/>
        <rFont val="Verdana"/>
        <family val="0"/>
      </rPr>
      <t>5</t>
    </r>
  </si>
  <si>
    <r>
      <t>H</t>
    </r>
    <r>
      <rPr>
        <vertAlign val="subscript"/>
        <sz val="12"/>
        <rFont val="Verdana"/>
        <family val="0"/>
      </rPr>
      <t>2</t>
    </r>
    <r>
      <rPr>
        <sz val="12"/>
        <rFont val="Verdana"/>
        <family val="0"/>
      </rPr>
      <t>O</t>
    </r>
  </si>
  <si>
    <r>
      <t>F</t>
    </r>
    <r>
      <rPr>
        <vertAlign val="subscript"/>
        <sz val="12"/>
        <rFont val="Verdana"/>
        <family val="0"/>
      </rPr>
      <t>2</t>
    </r>
    <r>
      <rPr>
        <sz val="12"/>
        <rFont val="Verdana"/>
        <family val="0"/>
      </rPr>
      <t>O</t>
    </r>
    <r>
      <rPr>
        <vertAlign val="subscript"/>
        <sz val="12"/>
        <rFont val="Verdana"/>
        <family val="0"/>
      </rPr>
      <t>-1</t>
    </r>
  </si>
  <si>
    <t>(Wt. %)</t>
  </si>
  <si>
    <t>Oxide Basis</t>
  </si>
  <si>
    <t>log η (Pas)</t>
  </si>
  <si>
    <t>MODEL FOR VISCOSITY OF VOLATILE-BEARING MELTS</t>
  </si>
  <si>
    <t>Colour Code to Cells</t>
  </si>
  <si>
    <t>Constants For Viscosity Program</t>
  </si>
  <si>
    <r>
      <t>T(</t>
    </r>
    <r>
      <rPr>
        <b/>
        <vertAlign val="superscript"/>
        <sz val="12"/>
        <rFont val="Verdana"/>
        <family val="0"/>
      </rPr>
      <t>o</t>
    </r>
    <r>
      <rPr>
        <b/>
        <sz val="12"/>
        <rFont val="Verdana"/>
        <family val="0"/>
      </rPr>
      <t>C)</t>
    </r>
  </si>
  <si>
    <t>Viscosity of Magmatic Liquids: A Model. EPSL, Accepted 3/08.</t>
  </si>
  <si>
    <t>T(K)</t>
  </si>
  <si>
    <t>[Constants: Do Not Modify]</t>
  </si>
  <si>
    <t>log η</t>
  </si>
  <si>
    <t>(Pa s)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</si>
</sst>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"/>
    <numFmt numFmtId="174" formatCode="0.000000"/>
    <numFmt numFmtId="175" formatCode="0.00000"/>
    <numFmt numFmtId="176" formatCode="0.000"/>
    <numFmt numFmtId="177" formatCode="0.0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Verdana"/>
      <family val="0"/>
    </font>
    <font>
      <i/>
      <sz val="12"/>
      <name val="Verdana"/>
      <family val="0"/>
    </font>
    <font>
      <b/>
      <i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Times New Roman"/>
      <family val="0"/>
    </font>
    <font>
      <vertAlign val="subscript"/>
      <sz val="12"/>
      <name val="Verdana"/>
      <family val="0"/>
    </font>
    <font>
      <b/>
      <sz val="12"/>
      <name val="Verdana"/>
      <family val="0"/>
    </font>
    <font>
      <b/>
      <vertAlign val="superscript"/>
      <sz val="12"/>
      <name val="Verdana"/>
      <family val="0"/>
    </font>
    <font>
      <b/>
      <sz val="12"/>
      <name val="Arial"/>
      <family val="0"/>
    </font>
    <font>
      <sz val="8"/>
      <name val="Verdana"/>
      <family val="0"/>
    </font>
    <font>
      <b/>
      <sz val="18"/>
      <color indexed="54"/>
      <name val="Calibri Light"/>
      <family val="2"/>
    </font>
    <font>
      <b/>
      <sz val="15"/>
      <color indexed="54"/>
      <name val="TimesNewRomanPSMT"/>
      <family val="2"/>
    </font>
    <font>
      <b/>
      <sz val="13"/>
      <color indexed="54"/>
      <name val="TimesNewRomanPSMT"/>
      <family val="2"/>
    </font>
    <font>
      <b/>
      <sz val="11"/>
      <color indexed="54"/>
      <name val="TimesNewRomanPSMT"/>
      <family val="2"/>
    </font>
    <font>
      <sz val="12"/>
      <color indexed="17"/>
      <name val="TimesNewRomanPSMT"/>
      <family val="2"/>
    </font>
    <font>
      <sz val="12"/>
      <color indexed="14"/>
      <name val="TimesNewRomanPSMT"/>
      <family val="2"/>
    </font>
    <font>
      <sz val="12"/>
      <color indexed="60"/>
      <name val="TimesNewRomanPSMT"/>
      <family val="2"/>
    </font>
    <font>
      <sz val="12"/>
      <color indexed="62"/>
      <name val="TimesNewRomanPSMT"/>
      <family val="2"/>
    </font>
    <font>
      <b/>
      <sz val="12"/>
      <color indexed="63"/>
      <name val="TimesNewRomanPSMT"/>
      <family val="2"/>
    </font>
    <font>
      <b/>
      <sz val="12"/>
      <color indexed="52"/>
      <name val="TimesNewRomanPSMT"/>
      <family val="2"/>
    </font>
    <font>
      <sz val="12"/>
      <color indexed="52"/>
      <name val="TimesNewRomanPSMT"/>
      <family val="2"/>
    </font>
    <font>
      <b/>
      <sz val="12"/>
      <color indexed="9"/>
      <name val="TimesNewRomanPSMT"/>
      <family val="2"/>
    </font>
    <font>
      <sz val="12"/>
      <color indexed="10"/>
      <name val="TimesNewRomanPSMT"/>
      <family val="2"/>
    </font>
    <font>
      <i/>
      <sz val="12"/>
      <color indexed="23"/>
      <name val="TimesNewRomanPSMT"/>
      <family val="2"/>
    </font>
    <font>
      <b/>
      <sz val="12"/>
      <color indexed="8"/>
      <name val="TimesNewRomanPSMT"/>
      <family val="2"/>
    </font>
    <font>
      <sz val="12"/>
      <color indexed="9"/>
      <name val="TimesNewRomanPSMT"/>
      <family val="2"/>
    </font>
    <font>
      <sz val="12"/>
      <color indexed="8"/>
      <name val="TimesNewRomanPSMT"/>
      <family val="2"/>
    </font>
    <font>
      <sz val="12"/>
      <color theme="1"/>
      <name val="TimesNewRomanPSMT"/>
      <family val="2"/>
    </font>
    <font>
      <sz val="12"/>
      <color theme="0"/>
      <name val="TimesNewRomanPSMT"/>
      <family val="2"/>
    </font>
    <font>
      <sz val="12"/>
      <color rgb="FF9C0006"/>
      <name val="TimesNewRomanPSMT"/>
      <family val="2"/>
    </font>
    <font>
      <b/>
      <sz val="12"/>
      <color rgb="FFFA7D00"/>
      <name val="TimesNewRomanPSMT"/>
      <family val="2"/>
    </font>
    <font>
      <b/>
      <sz val="12"/>
      <color theme="0"/>
      <name val="TimesNewRomanPSMT"/>
      <family val="2"/>
    </font>
    <font>
      <i/>
      <sz val="12"/>
      <color rgb="FF7F7F7F"/>
      <name val="TimesNewRomanPSMT"/>
      <family val="2"/>
    </font>
    <font>
      <sz val="12"/>
      <color rgb="FF006100"/>
      <name val="TimesNewRomanPSMT"/>
      <family val="2"/>
    </font>
    <font>
      <b/>
      <sz val="15"/>
      <color theme="3"/>
      <name val="TimesNewRomanPSMT"/>
      <family val="2"/>
    </font>
    <font>
      <b/>
      <sz val="13"/>
      <color theme="3"/>
      <name val="TimesNewRomanPSMT"/>
      <family val="2"/>
    </font>
    <font>
      <b/>
      <sz val="11"/>
      <color theme="3"/>
      <name val="TimesNewRomanPSMT"/>
      <family val="2"/>
    </font>
    <font>
      <sz val="12"/>
      <color rgb="FF3F3F76"/>
      <name val="TimesNewRomanPSMT"/>
      <family val="2"/>
    </font>
    <font>
      <sz val="12"/>
      <color rgb="FFFA7D00"/>
      <name val="TimesNewRomanPSMT"/>
      <family val="2"/>
    </font>
    <font>
      <sz val="12"/>
      <color rgb="FF9C5700"/>
      <name val="TimesNewRomanPSMT"/>
      <family val="2"/>
    </font>
    <font>
      <b/>
      <sz val="12"/>
      <color rgb="FF3F3F3F"/>
      <name val="TimesNewRomanPSMT"/>
      <family val="2"/>
    </font>
    <font>
      <b/>
      <sz val="18"/>
      <color theme="3"/>
      <name val="Calibri Light"/>
      <family val="2"/>
    </font>
    <font>
      <b/>
      <sz val="12"/>
      <color theme="1"/>
      <name val="TimesNewRomanPSMT"/>
      <family val="2"/>
    </font>
    <font>
      <sz val="12"/>
      <color rgb="FFFF0000"/>
      <name val="TimesNewRomanPS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35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7" xfId="0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6" fillId="34" borderId="0" xfId="0" applyFont="1" applyFill="1" applyBorder="1" applyAlignment="1">
      <alignment horizontal="center"/>
    </xf>
    <xf numFmtId="2" fontId="6" fillId="34" borderId="0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6" fillId="34" borderId="21" xfId="0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6" fillId="36" borderId="26" xfId="0" applyFont="1" applyFill="1" applyBorder="1" applyAlignment="1">
      <alignment/>
    </xf>
    <xf numFmtId="0" fontId="4" fillId="36" borderId="27" xfId="0" applyFont="1" applyFill="1" applyBorder="1" applyAlignment="1">
      <alignment/>
    </xf>
    <xf numFmtId="0" fontId="6" fillId="36" borderId="2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6" fillId="36" borderId="24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176" fontId="6" fillId="34" borderId="28" xfId="0" applyNumberFormat="1" applyFont="1" applyFill="1" applyBorder="1" applyAlignment="1">
      <alignment horizontal="center"/>
    </xf>
    <xf numFmtId="176" fontId="6" fillId="34" borderId="21" xfId="0" applyNumberFormat="1" applyFont="1" applyFill="1" applyBorder="1" applyAlignment="1">
      <alignment horizontal="center"/>
    </xf>
    <xf numFmtId="2" fontId="6" fillId="34" borderId="18" xfId="0" applyNumberFormat="1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center"/>
    </xf>
    <xf numFmtId="0" fontId="11" fillId="34" borderId="17" xfId="0" applyFont="1" applyFill="1" applyBorder="1" applyAlignment="1" applyProtection="1">
      <alignment horizontal="center"/>
      <protection locked="0"/>
    </xf>
    <xf numFmtId="0" fontId="0" fillId="34" borderId="19" xfId="0" applyFill="1" applyBorder="1" applyAlignment="1">
      <alignment/>
    </xf>
    <xf numFmtId="0" fontId="11" fillId="34" borderId="29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0" fillId="34" borderId="12" xfId="0" applyFill="1" applyBorder="1" applyAlignment="1">
      <alignment/>
    </xf>
    <xf numFmtId="0" fontId="11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177" fontId="6" fillId="34" borderId="0" xfId="0" applyNumberFormat="1" applyFont="1" applyFill="1" applyBorder="1" applyAlignment="1">
      <alignment horizontal="center"/>
    </xf>
    <xf numFmtId="2" fontId="13" fillId="34" borderId="21" xfId="0" applyNumberFormat="1" applyFont="1" applyFill="1" applyBorder="1" applyAlignment="1">
      <alignment horizontal="center"/>
    </xf>
    <xf numFmtId="2" fontId="13" fillId="34" borderId="2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72" fontId="4" fillId="36" borderId="0" xfId="0" applyNumberFormat="1" applyFont="1" applyFill="1" applyBorder="1" applyAlignment="1">
      <alignment horizontal="center"/>
    </xf>
    <xf numFmtId="176" fontId="4" fillId="34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176" fontId="4" fillId="34" borderId="21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6" fillId="34" borderId="31" xfId="0" applyFont="1" applyFill="1" applyBorder="1" applyAlignment="1">
      <alignment horizontal="left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left"/>
    </xf>
    <xf numFmtId="0" fontId="6" fillId="36" borderId="19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4" fillId="33" borderId="12" xfId="0" applyFont="1" applyFill="1" applyBorder="1" applyAlignment="1">
      <alignment/>
    </xf>
    <xf numFmtId="172" fontId="6" fillId="34" borderId="25" xfId="0" applyNumberFormat="1" applyFont="1" applyFill="1" applyBorder="1" applyAlignment="1">
      <alignment horizontal="center"/>
    </xf>
    <xf numFmtId="2" fontId="4" fillId="36" borderId="27" xfId="0" applyNumberFormat="1" applyFont="1" applyFill="1" applyBorder="1" applyAlignment="1">
      <alignment horizontal="right"/>
    </xf>
    <xf numFmtId="2" fontId="4" fillId="36" borderId="0" xfId="0" applyNumberFormat="1" applyFont="1" applyFill="1" applyAlignment="1">
      <alignment horizontal="right"/>
    </xf>
    <xf numFmtId="0" fontId="6" fillId="36" borderId="0" xfId="0" applyFont="1" applyFill="1" applyAlignment="1">
      <alignment/>
    </xf>
    <xf numFmtId="2" fontId="4" fillId="36" borderId="12" xfId="0" applyNumberFormat="1" applyFont="1" applyFill="1" applyBorder="1" applyAlignment="1">
      <alignment horizontal="right"/>
    </xf>
    <xf numFmtId="2" fontId="4" fillId="33" borderId="0" xfId="0" applyNumberFormat="1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2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6" fillId="35" borderId="15" xfId="0" applyFont="1" applyFill="1" applyBorder="1" applyAlignment="1">
      <alignment horizontal="left"/>
    </xf>
    <xf numFmtId="0" fontId="0" fillId="0" borderId="1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150" zoomScaleNormal="150" zoomScalePageLayoutView="0" workbookViewId="0" topLeftCell="A1">
      <selection activeCell="D19" sqref="D19"/>
    </sheetView>
  </sheetViews>
  <sheetFormatPr defaultColWidth="11.00390625" defaultRowHeight="12.75"/>
  <cols>
    <col min="1" max="1" width="13.50390625" style="0" customWidth="1"/>
    <col min="2" max="2" width="11.375" style="0" bestFit="1" customWidth="1"/>
    <col min="4" max="4" width="11.875" style="0" bestFit="1" customWidth="1"/>
    <col min="5" max="5" width="13.125" style="0" bestFit="1" customWidth="1"/>
    <col min="6" max="6" width="7.625" style="0" customWidth="1"/>
    <col min="7" max="7" width="6.50390625" style="0" customWidth="1"/>
    <col min="8" max="8" width="10.875" style="0" customWidth="1"/>
    <col min="9" max="9" width="6.875" style="0" customWidth="1"/>
    <col min="11" max="11" width="4.50390625" style="0" bestFit="1" customWidth="1"/>
    <col min="12" max="12" width="15.625" style="0" customWidth="1"/>
    <col min="13" max="13" width="4.50390625" style="0" bestFit="1" customWidth="1"/>
    <col min="14" max="14" width="18.875" style="0" customWidth="1"/>
  </cols>
  <sheetData>
    <row r="1" spans="1:10" ht="16.5" thickBot="1">
      <c r="A1" s="12" t="s">
        <v>55</v>
      </c>
      <c r="B1" s="12"/>
      <c r="C1" s="12"/>
      <c r="D1" s="12"/>
      <c r="E1" s="12"/>
      <c r="F1" s="13"/>
      <c r="G1" s="81" t="s">
        <v>34</v>
      </c>
      <c r="H1" s="81"/>
      <c r="I1" s="81"/>
      <c r="J1" s="81"/>
    </row>
    <row r="2" spans="1:10" ht="18" thickBot="1" thickTop="1">
      <c r="A2" s="6" t="s">
        <v>43</v>
      </c>
      <c r="B2" s="6"/>
      <c r="C2" s="6"/>
      <c r="D2" s="6"/>
      <c r="E2" s="6"/>
      <c r="F2" s="14"/>
      <c r="G2" s="82" t="s">
        <v>35</v>
      </c>
      <c r="H2" s="82"/>
      <c r="I2" s="82"/>
      <c r="J2" s="82"/>
    </row>
    <row r="3" spans="1:14" ht="16.5" thickBot="1">
      <c r="A3" s="7" t="s">
        <v>59</v>
      </c>
      <c r="B3" s="7"/>
      <c r="C3" s="7"/>
      <c r="D3" s="7"/>
      <c r="E3" s="7"/>
      <c r="F3" s="14"/>
      <c r="G3" s="83" t="s">
        <v>61</v>
      </c>
      <c r="H3" s="84"/>
      <c r="I3" s="85"/>
      <c r="J3" s="85"/>
      <c r="K3" s="86" t="s">
        <v>36</v>
      </c>
      <c r="L3" s="87"/>
      <c r="M3" s="23"/>
      <c r="N3" s="24"/>
    </row>
    <row r="4" spans="1:14" ht="16.5" thickBot="1">
      <c r="A4" s="1"/>
      <c r="B4" s="1" t="s">
        <v>26</v>
      </c>
      <c r="C4" s="1"/>
      <c r="D4" s="1"/>
      <c r="E4" s="1"/>
      <c r="F4" s="1"/>
      <c r="G4" s="33" t="s">
        <v>1</v>
      </c>
      <c r="H4" s="76">
        <v>-4.55</v>
      </c>
      <c r="I4" s="34"/>
      <c r="J4" s="34"/>
      <c r="K4" s="90"/>
      <c r="L4" s="91"/>
      <c r="M4" s="18"/>
      <c r="N4" s="25"/>
    </row>
    <row r="5" spans="1:14" ht="15.75">
      <c r="A5" s="67" t="s">
        <v>30</v>
      </c>
      <c r="B5" s="71" t="s">
        <v>29</v>
      </c>
      <c r="C5" s="64" t="s">
        <v>28</v>
      </c>
      <c r="D5" s="68" t="s">
        <v>32</v>
      </c>
      <c r="E5" s="69" t="s">
        <v>33</v>
      </c>
      <c r="F5" s="1"/>
      <c r="G5" s="35" t="s">
        <v>2</v>
      </c>
      <c r="H5" s="77">
        <v>159.56</v>
      </c>
      <c r="I5" s="78" t="s">
        <v>3</v>
      </c>
      <c r="J5" s="77">
        <v>2.75</v>
      </c>
      <c r="K5" s="26" t="s">
        <v>2</v>
      </c>
      <c r="L5" s="42">
        <f>$H$5*(E7+E8)</f>
        <v>9937.51287107479</v>
      </c>
      <c r="M5" s="22" t="s">
        <v>3</v>
      </c>
      <c r="N5" s="40">
        <f>$J$5*E7</f>
        <v>170.14377907027045</v>
      </c>
    </row>
    <row r="6" spans="1:14" ht="15.75">
      <c r="A6" s="70" t="s">
        <v>31</v>
      </c>
      <c r="B6" s="72" t="s">
        <v>0</v>
      </c>
      <c r="C6" s="60" t="s">
        <v>52</v>
      </c>
      <c r="D6" s="20" t="s">
        <v>52</v>
      </c>
      <c r="E6" s="28" t="s">
        <v>53</v>
      </c>
      <c r="F6" s="1"/>
      <c r="G6" s="35" t="s">
        <v>4</v>
      </c>
      <c r="H6" s="77">
        <v>-173.34</v>
      </c>
      <c r="I6" s="78" t="s">
        <v>5</v>
      </c>
      <c r="J6" s="77">
        <v>15.72</v>
      </c>
      <c r="K6" s="27" t="s">
        <v>4</v>
      </c>
      <c r="L6" s="21">
        <f>$H$6*E9</f>
        <v>-2026.6110957869075</v>
      </c>
      <c r="M6" s="18" t="s">
        <v>5</v>
      </c>
      <c r="N6" s="41">
        <f>$J$6*(E8+E9)</f>
        <v>190.24029198810894</v>
      </c>
    </row>
    <row r="7" spans="1:14" ht="18">
      <c r="A7" s="27" t="s">
        <v>44</v>
      </c>
      <c r="B7" s="61">
        <v>60.0843</v>
      </c>
      <c r="C7" s="80">
        <v>62.4</v>
      </c>
      <c r="D7" s="62">
        <f>(100-C$17)*C7/(SUM(C$7:C$16)+C$18)</f>
        <v>60.920502092050214</v>
      </c>
      <c r="E7" s="65">
        <f>$E$20*D7/$B7</f>
        <v>61.870465116461986</v>
      </c>
      <c r="F7" s="1"/>
      <c r="G7" s="35" t="s">
        <v>6</v>
      </c>
      <c r="H7" s="77">
        <v>72.13</v>
      </c>
      <c r="I7" s="78" t="s">
        <v>7</v>
      </c>
      <c r="J7" s="77">
        <v>8.32</v>
      </c>
      <c r="K7" s="27" t="s">
        <v>6</v>
      </c>
      <c r="L7" s="21">
        <f>$H$7*(E10+E11+E16)</f>
        <v>6.63862765750876</v>
      </c>
      <c r="M7" s="18" t="s">
        <v>7</v>
      </c>
      <c r="N7" s="41">
        <f>$J$7*(E10+E11+E12)</f>
        <v>39.945928515366056</v>
      </c>
    </row>
    <row r="8" spans="1:14" ht="18">
      <c r="A8" s="27" t="s">
        <v>45</v>
      </c>
      <c r="B8" s="61">
        <v>79.8658</v>
      </c>
      <c r="C8" s="80">
        <v>0.55</v>
      </c>
      <c r="D8" s="62">
        <f aca="true" t="shared" si="0" ref="D8:D16">(100-C$17)*C8/(SUM(C$7:C$16)+C$18)</f>
        <v>0.5369595536959555</v>
      </c>
      <c r="E8" s="65">
        <f aca="true" t="shared" si="1" ref="E8:E18">$E$20*D8/$B8</f>
        <v>0.41026232822835357</v>
      </c>
      <c r="F8" s="1"/>
      <c r="G8" s="35" t="s">
        <v>9</v>
      </c>
      <c r="H8" s="77">
        <v>75.69</v>
      </c>
      <c r="I8" s="78" t="s">
        <v>10</v>
      </c>
      <c r="J8" s="77">
        <v>10.2</v>
      </c>
      <c r="K8" s="27" t="s">
        <v>9</v>
      </c>
      <c r="L8" s="21">
        <f>$H$8*E12</f>
        <v>360.24811221465177</v>
      </c>
      <c r="M8" s="18" t="s">
        <v>10</v>
      </c>
      <c r="N8" s="41">
        <f>$J$8*E13</f>
        <v>98.39158297277419</v>
      </c>
    </row>
    <row r="9" spans="1:14" ht="18">
      <c r="A9" s="27" t="s">
        <v>46</v>
      </c>
      <c r="B9" s="61">
        <v>101.961276</v>
      </c>
      <c r="C9" s="80">
        <v>20.01</v>
      </c>
      <c r="D9" s="62">
        <f t="shared" si="0"/>
        <v>19.53556485355649</v>
      </c>
      <c r="E9" s="65">
        <f t="shared" si="1"/>
        <v>11.69153741656229</v>
      </c>
      <c r="F9" s="1"/>
      <c r="G9" s="35" t="s">
        <v>12</v>
      </c>
      <c r="H9" s="77">
        <v>-38.98</v>
      </c>
      <c r="I9" s="78" t="s">
        <v>13</v>
      </c>
      <c r="J9" s="77">
        <v>-12.29</v>
      </c>
      <c r="K9" s="27" t="s">
        <v>12</v>
      </c>
      <c r="L9" s="21">
        <f>$H$9*E13</f>
        <v>-376.01018669399394</v>
      </c>
      <c r="M9" s="18" t="s">
        <v>13</v>
      </c>
      <c r="N9" s="41">
        <f>$J$9*(E14+E15)</f>
        <v>-48.81119469838265</v>
      </c>
    </row>
    <row r="10" spans="1:14" ht="15.75">
      <c r="A10" s="27" t="s">
        <v>8</v>
      </c>
      <c r="B10" s="61">
        <v>71.8444</v>
      </c>
      <c r="C10" s="80">
        <v>0.03</v>
      </c>
      <c r="D10" s="62">
        <f t="shared" si="0"/>
        <v>0.029288702928870293</v>
      </c>
      <c r="E10" s="65">
        <f t="shared" si="1"/>
        <v>0.02487643426411424</v>
      </c>
      <c r="F10" s="1"/>
      <c r="G10" s="35" t="s">
        <v>15</v>
      </c>
      <c r="H10" s="77">
        <v>-84.08</v>
      </c>
      <c r="I10" s="78" t="s">
        <v>42</v>
      </c>
      <c r="J10" s="77">
        <v>-99.54</v>
      </c>
      <c r="K10" s="27" t="s">
        <v>15</v>
      </c>
      <c r="L10" s="21">
        <f>H$10*(E14+E17+E18)</f>
        <v>-919.9835098541446</v>
      </c>
      <c r="M10" s="18" t="s">
        <v>42</v>
      </c>
      <c r="N10" s="41">
        <f>J10*(LN(1+E17+E18))</f>
        <v>-213.70287542986114</v>
      </c>
    </row>
    <row r="11" spans="1:14" ht="15.75">
      <c r="A11" s="27" t="s">
        <v>11</v>
      </c>
      <c r="B11" s="61">
        <v>70.937449</v>
      </c>
      <c r="C11" s="80">
        <v>0.02</v>
      </c>
      <c r="D11" s="62">
        <f t="shared" si="0"/>
        <v>0.019525801952580194</v>
      </c>
      <c r="E11" s="65">
        <f t="shared" si="1"/>
        <v>0.01679632332464929</v>
      </c>
      <c r="F11" s="1"/>
      <c r="G11" s="35" t="s">
        <v>18</v>
      </c>
      <c r="H11" s="77">
        <v>141.54</v>
      </c>
      <c r="I11" s="78" t="s">
        <v>16</v>
      </c>
      <c r="J11" s="77">
        <v>0.3</v>
      </c>
      <c r="K11" s="27" t="s">
        <v>18</v>
      </c>
      <c r="L11" s="21">
        <f>$H$11*(E17+E18+LN(1+E17))</f>
        <v>1360.080446231928</v>
      </c>
      <c r="M11" s="18" t="s">
        <v>16</v>
      </c>
      <c r="N11" s="41">
        <f>J11*(E9+E10+E11+E12+E13-E16)*(E14+E15+E17+E18)</f>
        <v>90.24002927526071</v>
      </c>
    </row>
    <row r="12" spans="1:14" ht="15.75">
      <c r="A12" s="27" t="s">
        <v>14</v>
      </c>
      <c r="B12" s="61">
        <v>40.3044</v>
      </c>
      <c r="C12" s="80">
        <v>3.22</v>
      </c>
      <c r="D12" s="62">
        <f t="shared" si="0"/>
        <v>3.1436541143654115</v>
      </c>
      <c r="E12" s="65">
        <f t="shared" si="1"/>
        <v>4.759520573585041</v>
      </c>
      <c r="F12" s="1"/>
      <c r="G12" s="35" t="s">
        <v>19</v>
      </c>
      <c r="H12" s="77">
        <v>-2.43</v>
      </c>
      <c r="I12" s="36"/>
      <c r="J12" s="36"/>
      <c r="K12" s="27" t="s">
        <v>19</v>
      </c>
      <c r="L12" s="21">
        <f>$H$12*(E8+E7)*(E10+E11+E12)</f>
        <v>-726.6230062414845</v>
      </c>
      <c r="M12" s="18"/>
      <c r="N12" s="29"/>
    </row>
    <row r="13" spans="1:14" ht="15.75">
      <c r="A13" s="27" t="s">
        <v>17</v>
      </c>
      <c r="B13" s="61">
        <v>56.0774</v>
      </c>
      <c r="C13" s="80">
        <v>9.08</v>
      </c>
      <c r="D13" s="62">
        <f t="shared" si="0"/>
        <v>8.864714086471409</v>
      </c>
      <c r="E13" s="65">
        <f t="shared" si="1"/>
        <v>9.646233624781784</v>
      </c>
      <c r="F13" s="1"/>
      <c r="G13" s="35" t="s">
        <v>20</v>
      </c>
      <c r="H13" s="77">
        <v>-0.91</v>
      </c>
      <c r="I13" s="36"/>
      <c r="J13" s="36"/>
      <c r="K13" s="27" t="s">
        <v>20</v>
      </c>
      <c r="L13" s="21">
        <f>$H$13*(E7+E8+E9+E16)*(E14+E15+E17)</f>
        <v>-723.8571987873228</v>
      </c>
      <c r="M13" s="18"/>
      <c r="N13" s="29"/>
    </row>
    <row r="14" spans="1:14" ht="18.75" thickBot="1">
      <c r="A14" s="27" t="s">
        <v>47</v>
      </c>
      <c r="B14" s="61">
        <v>61.97894</v>
      </c>
      <c r="C14" s="80">
        <v>3.52</v>
      </c>
      <c r="D14" s="62">
        <f t="shared" si="0"/>
        <v>3.4365411436541144</v>
      </c>
      <c r="E14" s="65">
        <f t="shared" si="1"/>
        <v>3.3834387284527323</v>
      </c>
      <c r="F14" s="1"/>
      <c r="G14" s="38" t="s">
        <v>21</v>
      </c>
      <c r="H14" s="79">
        <v>17.62</v>
      </c>
      <c r="I14" s="39"/>
      <c r="J14" s="39"/>
      <c r="K14" s="30" t="s">
        <v>21</v>
      </c>
      <c r="L14" s="43">
        <f>$H$14*(E9)*(E14+E15)</f>
        <v>818.1728852283504</v>
      </c>
      <c r="M14" s="31"/>
      <c r="N14" s="32"/>
    </row>
    <row r="15" spans="1:10" ht="18">
      <c r="A15" s="27" t="s">
        <v>48</v>
      </c>
      <c r="B15" s="61">
        <v>94.196</v>
      </c>
      <c r="C15" s="80">
        <v>0.93</v>
      </c>
      <c r="D15" s="62">
        <f t="shared" si="0"/>
        <v>0.9079497907949792</v>
      </c>
      <c r="E15" s="65">
        <f t="shared" si="1"/>
        <v>0.5881800427744979</v>
      </c>
      <c r="F15" s="1"/>
      <c r="G15" s="3" t="s">
        <v>26</v>
      </c>
      <c r="H15" s="4" t="s">
        <v>26</v>
      </c>
      <c r="I15" s="1"/>
      <c r="J15" s="1"/>
    </row>
    <row r="16" spans="1:11" ht="18.75" thickBot="1">
      <c r="A16" s="27" t="s">
        <v>49</v>
      </c>
      <c r="B16" s="61">
        <v>141.9446</v>
      </c>
      <c r="C16" s="80">
        <v>0.12</v>
      </c>
      <c r="D16" s="62">
        <f t="shared" si="0"/>
        <v>0.11715481171548117</v>
      </c>
      <c r="E16" s="65">
        <f t="shared" si="1"/>
        <v>0.050364226433262806</v>
      </c>
      <c r="F16" s="1"/>
      <c r="G16" s="92" t="s">
        <v>56</v>
      </c>
      <c r="H16" s="93"/>
      <c r="I16" s="93"/>
      <c r="J16" s="93"/>
      <c r="K16" s="5"/>
    </row>
    <row r="17" spans="1:11" ht="18.75" thickTop="1">
      <c r="A17" s="27" t="s">
        <v>50</v>
      </c>
      <c r="B17" s="61">
        <v>18.01528</v>
      </c>
      <c r="C17" s="80">
        <v>2</v>
      </c>
      <c r="D17" s="62">
        <f>C17</f>
        <v>2</v>
      </c>
      <c r="E17" s="65">
        <f t="shared" si="1"/>
        <v>6.774385268329206</v>
      </c>
      <c r="F17" s="1"/>
      <c r="G17" s="15"/>
      <c r="H17" s="8" t="s">
        <v>57</v>
      </c>
      <c r="I17" s="9"/>
      <c r="J17" s="9"/>
      <c r="K17" s="11"/>
    </row>
    <row r="18" spans="1:11" ht="18">
      <c r="A18" s="27" t="s">
        <v>51</v>
      </c>
      <c r="B18" s="61">
        <f>18.9984*2</f>
        <v>37.9968</v>
      </c>
      <c r="C18" s="63">
        <v>0.5</v>
      </c>
      <c r="D18" s="62">
        <f>(100-C$17)*C18/(SUM(C$7:C$16)+C$18)</f>
        <v>0.4881450488145049</v>
      </c>
      <c r="E18" s="65">
        <f t="shared" si="1"/>
        <v>0.7839399168020855</v>
      </c>
      <c r="F18" s="1"/>
      <c r="G18" s="2"/>
      <c r="H18" s="10" t="s">
        <v>38</v>
      </c>
      <c r="I18" s="11"/>
      <c r="J18" s="11"/>
      <c r="K18" s="11"/>
    </row>
    <row r="19" spans="1:11" ht="15.75">
      <c r="A19" s="27" t="s">
        <v>22</v>
      </c>
      <c r="B19" s="37"/>
      <c r="C19" s="63">
        <f>SUM(C7:C18)</f>
        <v>102.38</v>
      </c>
      <c r="D19" s="62">
        <f>SUM(D7:D18)</f>
        <v>100</v>
      </c>
      <c r="E19" s="65">
        <f>SUM(E7:E18)</f>
        <v>100</v>
      </c>
      <c r="F19" s="1"/>
      <c r="G19" s="16"/>
      <c r="H19" s="88" t="s">
        <v>39</v>
      </c>
      <c r="I19" s="89"/>
      <c r="J19" s="89"/>
      <c r="K19" s="89"/>
    </row>
    <row r="20" spans="1:7" ht="16.5" thickBot="1">
      <c r="A20" s="30"/>
      <c r="B20" s="73"/>
      <c r="C20" s="74"/>
      <c r="D20" s="66" t="s">
        <v>23</v>
      </c>
      <c r="E20" s="75">
        <f>100/(D7/B7+D8/B8+D9/B9+D10/B10+D11/B11+D12/B12+D13/B13+D14/B14+D15/B15+D16/B16+D17/B17+D18/B18)</f>
        <v>61.02122371841289</v>
      </c>
      <c r="F20" s="1"/>
      <c r="G20" s="1"/>
    </row>
    <row r="21" spans="5:10" ht="16.5" thickBot="1">
      <c r="E21" s="1"/>
      <c r="F21" s="1"/>
      <c r="J21" s="1"/>
    </row>
    <row r="22" spans="1:7" ht="18">
      <c r="A22" s="86" t="s">
        <v>37</v>
      </c>
      <c r="B22" s="87"/>
      <c r="C22" s="87"/>
      <c r="D22" s="45"/>
      <c r="E22" s="51" t="s">
        <v>58</v>
      </c>
      <c r="F22" s="51" t="s">
        <v>60</v>
      </c>
      <c r="G22" s="52" t="s">
        <v>62</v>
      </c>
    </row>
    <row r="23" spans="1:7" ht="18">
      <c r="A23" s="46" t="s">
        <v>58</v>
      </c>
      <c r="B23" s="44">
        <v>1000</v>
      </c>
      <c r="C23" s="44">
        <v>1200</v>
      </c>
      <c r="D23" s="17"/>
      <c r="E23" s="17"/>
      <c r="F23" s="17"/>
      <c r="G23" s="56" t="s">
        <v>63</v>
      </c>
    </row>
    <row r="24" spans="1:7" ht="15.75">
      <c r="A24" s="49" t="s">
        <v>1</v>
      </c>
      <c r="B24" s="21">
        <f>$H$4</f>
        <v>-4.55</v>
      </c>
      <c r="C24" s="21">
        <f>$H$4</f>
        <v>-4.55</v>
      </c>
      <c r="D24" s="19"/>
      <c r="E24" s="47">
        <v>700</v>
      </c>
      <c r="F24" s="48">
        <f aca="true" t="shared" si="2" ref="F24:F29">E24+273.15</f>
        <v>973.15</v>
      </c>
      <c r="G24" s="58">
        <f aca="true" t="shared" si="3" ref="G24:G29">$C$24+$C$25/(F24-$C$26)</f>
        <v>7.3713524643661055</v>
      </c>
    </row>
    <row r="25" spans="1:7" ht="15.75">
      <c r="A25" s="49" t="s">
        <v>24</v>
      </c>
      <c r="B25" s="57">
        <f>SUM($L5:$L14)</f>
        <v>7709.5679450433745</v>
      </c>
      <c r="C25" s="57">
        <f>SUM($L5:$L14)</f>
        <v>7709.5679450433745</v>
      </c>
      <c r="D25" s="19"/>
      <c r="E25" s="47">
        <f>E24+100</f>
        <v>800</v>
      </c>
      <c r="F25" s="48">
        <f t="shared" si="2"/>
        <v>1073.15</v>
      </c>
      <c r="G25" s="58">
        <f t="shared" si="3"/>
        <v>5.774819289504996</v>
      </c>
    </row>
    <row r="26" spans="1:7" ht="15.75">
      <c r="A26" s="49" t="s">
        <v>25</v>
      </c>
      <c r="B26" s="57">
        <f>SUM(N5:N11)</f>
        <v>326.4475416935366</v>
      </c>
      <c r="C26" s="57">
        <f>SUM($N5:$N11)</f>
        <v>326.4475416935366</v>
      </c>
      <c r="D26" s="19"/>
      <c r="E26" s="47">
        <f>E25+100</f>
        <v>900</v>
      </c>
      <c r="F26" s="48">
        <f t="shared" si="2"/>
        <v>1173.15</v>
      </c>
      <c r="G26" s="58">
        <f t="shared" si="3"/>
        <v>4.555403993350519</v>
      </c>
    </row>
    <row r="27" spans="1:7" ht="15.75">
      <c r="A27" s="49" t="s">
        <v>41</v>
      </c>
      <c r="B27" s="21">
        <f>(B$25/(12-B$24))+B$26</f>
        <v>792.2824628441937</v>
      </c>
      <c r="C27" s="21">
        <f>(C$25/(12-C$24))+C$26</f>
        <v>792.2824628441937</v>
      </c>
      <c r="D27" s="19"/>
      <c r="E27" s="47">
        <f>E26+100</f>
        <v>1000</v>
      </c>
      <c r="F27" s="48">
        <f t="shared" si="2"/>
        <v>1273.15</v>
      </c>
      <c r="G27" s="58">
        <f t="shared" si="3"/>
        <v>3.5936019072295027</v>
      </c>
    </row>
    <row r="28" spans="1:7" ht="15.75">
      <c r="A28" s="49" t="s">
        <v>40</v>
      </c>
      <c r="B28" s="21">
        <f>B25/(B$27*(1-B$26/B$27)^2)</f>
        <v>28.147899963538205</v>
      </c>
      <c r="C28" s="21">
        <f>C25/(C$27*(1-C$26/C$27)^2)</f>
        <v>28.147899963538205</v>
      </c>
      <c r="D28" s="19"/>
      <c r="E28" s="47">
        <f>E27+100</f>
        <v>1100</v>
      </c>
      <c r="F28" s="48">
        <f t="shared" si="2"/>
        <v>1373.15</v>
      </c>
      <c r="G28" s="58">
        <f t="shared" si="3"/>
        <v>2.8155773747940254</v>
      </c>
    </row>
    <row r="29" spans="1:7" ht="16.5" thickBot="1">
      <c r="A29" s="53" t="s">
        <v>54</v>
      </c>
      <c r="B29" s="43">
        <f>B24+B25/((B23+273.15)-B26)</f>
        <v>3.5936019072295027</v>
      </c>
      <c r="C29" s="43">
        <f>C24+C25/((C23+273.15)-C26)</f>
        <v>2.173250560070696</v>
      </c>
      <c r="D29" s="50"/>
      <c r="E29" s="54">
        <f>E28+100</f>
        <v>1200</v>
      </c>
      <c r="F29" s="55">
        <f t="shared" si="2"/>
        <v>1473.15</v>
      </c>
      <c r="G29" s="59">
        <f t="shared" si="3"/>
        <v>2.173250560070696</v>
      </c>
    </row>
    <row r="30" spans="3:8" ht="15.75">
      <c r="C30" s="1"/>
      <c r="D30" s="1"/>
      <c r="G30" s="1" t="s">
        <v>26</v>
      </c>
      <c r="H30" t="s">
        <v>26</v>
      </c>
    </row>
    <row r="31" spans="3:7" ht="15.75">
      <c r="C31" s="1" t="s">
        <v>26</v>
      </c>
      <c r="D31" s="1" t="s">
        <v>26</v>
      </c>
      <c r="G31" s="1" t="s">
        <v>26</v>
      </c>
    </row>
    <row r="32" spans="2:6" ht="15.75">
      <c r="B32" s="1"/>
      <c r="C32" s="1"/>
      <c r="D32" s="1"/>
      <c r="E32" s="1"/>
      <c r="F32" s="1" t="s">
        <v>27</v>
      </c>
    </row>
    <row r="33" spans="2:7" ht="15.75">
      <c r="B33" s="1"/>
      <c r="C33" s="1"/>
      <c r="D33" s="1"/>
      <c r="E33" s="1"/>
      <c r="F33" s="1"/>
      <c r="G33" s="1"/>
    </row>
    <row r="34" spans="2:7" ht="15.75">
      <c r="B34" s="1"/>
      <c r="C34" s="1"/>
      <c r="D34" s="1"/>
      <c r="E34" s="1"/>
      <c r="F34" s="1"/>
      <c r="G34" s="1"/>
    </row>
    <row r="35" spans="2:7" ht="15.75">
      <c r="B35" s="1"/>
      <c r="C35" s="1"/>
      <c r="D35" s="1"/>
      <c r="E35" s="1"/>
      <c r="F35" s="1"/>
      <c r="G35" s="1"/>
    </row>
    <row r="36" spans="2:7" ht="15.75">
      <c r="B36" s="1"/>
      <c r="C36" s="1"/>
      <c r="D36" s="1"/>
      <c r="E36" s="1"/>
      <c r="F36" s="1"/>
      <c r="G36" s="1"/>
    </row>
    <row r="37" spans="2:7" ht="15.75">
      <c r="B37" s="1"/>
      <c r="C37" s="1"/>
      <c r="D37" s="1"/>
      <c r="E37" s="1"/>
      <c r="F37" s="1"/>
      <c r="G37" s="1"/>
    </row>
    <row r="38" spans="2:7" ht="15.75">
      <c r="B38" s="1"/>
      <c r="C38" s="1"/>
      <c r="D38" s="1"/>
      <c r="E38" s="1"/>
      <c r="F38" s="1"/>
      <c r="G38" s="1"/>
    </row>
    <row r="39" spans="2:7" ht="15.75">
      <c r="B39" s="1"/>
      <c r="C39" s="1"/>
      <c r="D39" s="1"/>
      <c r="E39" s="1"/>
      <c r="F39" s="1"/>
      <c r="G39" s="1"/>
    </row>
    <row r="40" spans="1:7" ht="15.75">
      <c r="A40" s="1" t="s">
        <v>26</v>
      </c>
      <c r="C40" s="1"/>
      <c r="D40" s="1"/>
      <c r="E40" s="1"/>
      <c r="F40" s="1"/>
      <c r="G40" s="1"/>
    </row>
    <row r="41" spans="1:8" ht="15.75">
      <c r="A41" s="1"/>
      <c r="C41" s="1"/>
      <c r="E41" s="1"/>
      <c r="F41" s="1"/>
      <c r="G41" s="1"/>
      <c r="H41" s="1"/>
    </row>
    <row r="42" spans="1:8" ht="15.75">
      <c r="A42" s="1"/>
      <c r="G42" s="1"/>
      <c r="H42" s="1"/>
    </row>
    <row r="43" spans="1:8" ht="15.75">
      <c r="A43" s="1"/>
      <c r="H43" s="1"/>
    </row>
    <row r="44" spans="1:8" ht="15.75">
      <c r="A44" s="1"/>
      <c r="H44" s="1"/>
    </row>
    <row r="45" spans="1:8" ht="15.75">
      <c r="A45" s="1"/>
      <c r="H45" s="1"/>
    </row>
    <row r="46" spans="1:8" ht="15.75">
      <c r="A46" s="1"/>
      <c r="H46" s="1"/>
    </row>
    <row r="47" spans="1:8" ht="15.75">
      <c r="A47" s="1"/>
      <c r="H47" s="1"/>
    </row>
    <row r="48" spans="1:8" ht="15.75">
      <c r="A48" s="1"/>
      <c r="H48" s="1"/>
    </row>
    <row r="49" ht="15.75">
      <c r="H49" s="1"/>
    </row>
  </sheetData>
  <sheetProtection/>
  <mergeCells count="7">
    <mergeCell ref="G1:J1"/>
    <mergeCell ref="G2:J2"/>
    <mergeCell ref="G3:J3"/>
    <mergeCell ref="A22:C22"/>
    <mergeCell ref="H19:K19"/>
    <mergeCell ref="K3:L4"/>
    <mergeCell ref="G16:J16"/>
  </mergeCells>
  <printOptions/>
  <pageMargins left="0.5" right="0.5" top="0.25" bottom="0.25" header="0" footer="0.2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B2:D28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K Russell</dc:creator>
  <cp:keywords/>
  <dc:description/>
  <cp:lastModifiedBy>Microsoft Office User</cp:lastModifiedBy>
  <cp:lastPrinted>2006-12-16T22:08:37Z</cp:lastPrinted>
  <dcterms:created xsi:type="dcterms:W3CDTF">2006-08-17T20:55:16Z</dcterms:created>
  <dcterms:modified xsi:type="dcterms:W3CDTF">2017-06-09T17:59:48Z</dcterms:modified>
  <cp:category/>
  <cp:version/>
  <cp:contentType/>
  <cp:contentStatus/>
</cp:coreProperties>
</file>